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2" windowWidth="8472" windowHeight="2076"/>
  </bookViews>
  <sheets>
    <sheet name="tool" sheetId="5" r:id="rId1"/>
    <sheet name="instructions " sheetId="6" r:id="rId2"/>
  </sheets>
  <calcPr calcId="145621"/>
</workbook>
</file>

<file path=xl/calcChain.xml><?xml version="1.0" encoding="utf-8"?>
<calcChain xmlns="http://schemas.openxmlformats.org/spreadsheetml/2006/main">
  <c r="I50" i="5" l="1"/>
  <c r="H50" i="5"/>
  <c r="I43" i="5"/>
  <c r="H43" i="5"/>
  <c r="I42" i="5"/>
  <c r="H42" i="5"/>
  <c r="I41" i="5"/>
  <c r="H41" i="5"/>
  <c r="I37" i="5"/>
  <c r="H37" i="5"/>
  <c r="I33" i="5"/>
  <c r="H33" i="5"/>
  <c r="I32" i="5"/>
  <c r="H32" i="5"/>
  <c r="I31" i="5"/>
  <c r="H31" i="5"/>
  <c r="I25" i="5"/>
  <c r="I26" i="5" s="1"/>
  <c r="I27" i="5" s="1"/>
  <c r="H25" i="5"/>
  <c r="H26" i="5" s="1"/>
  <c r="H27" i="5" s="1"/>
  <c r="I34" i="5" l="1"/>
  <c r="I36" i="5" s="1"/>
  <c r="H35" i="5"/>
  <c r="H44" i="5"/>
  <c r="I35" i="5"/>
  <c r="I38" i="5" s="1"/>
  <c r="I44" i="5"/>
  <c r="H34" i="5"/>
  <c r="H36" i="5" s="1"/>
  <c r="K31" i="5"/>
  <c r="J31" i="5"/>
  <c r="H38" i="5" l="1"/>
  <c r="H46" i="5" s="1"/>
  <c r="I46" i="5"/>
  <c r="I51" i="5" s="1"/>
  <c r="I52" i="5" s="1"/>
  <c r="E37" i="5"/>
  <c r="F37" i="5"/>
  <c r="G37" i="5"/>
  <c r="J37" i="5"/>
  <c r="K37" i="5"/>
  <c r="D37" i="5"/>
  <c r="E32" i="5"/>
  <c r="F32" i="5"/>
  <c r="G32" i="5"/>
  <c r="J32" i="5"/>
  <c r="K32" i="5"/>
  <c r="E33" i="5"/>
  <c r="F33" i="5"/>
  <c r="G33" i="5"/>
  <c r="J33" i="5"/>
  <c r="K33" i="5"/>
  <c r="D33" i="5"/>
  <c r="D32" i="5"/>
  <c r="H48" i="5" l="1"/>
  <c r="H20" i="5" s="1"/>
  <c r="H55" i="5"/>
  <c r="H22" i="5" s="1"/>
  <c r="H51" i="5"/>
  <c r="H52" i="5" s="1"/>
  <c r="H54" i="5"/>
  <c r="H21" i="5" s="1"/>
  <c r="K34" i="5"/>
  <c r="I48" i="5"/>
  <c r="I20" i="5" s="1"/>
  <c r="I55" i="5"/>
  <c r="I22" i="5" s="1"/>
  <c r="I54" i="5"/>
  <c r="I21" i="5" s="1"/>
  <c r="J34" i="5"/>
  <c r="K35" i="5"/>
  <c r="J35" i="5"/>
  <c r="G34" i="5"/>
  <c r="G36" i="5" s="1"/>
  <c r="G35" i="5"/>
  <c r="F35" i="5"/>
  <c r="F34" i="5"/>
  <c r="F36" i="5" s="1"/>
  <c r="K25" i="5"/>
  <c r="K26" i="5" s="1"/>
  <c r="K27" i="5" s="1"/>
  <c r="K41" i="5"/>
  <c r="K42" i="5"/>
  <c r="K43" i="5"/>
  <c r="K50" i="5"/>
  <c r="J25" i="5"/>
  <c r="J26" i="5" s="1"/>
  <c r="J27" i="5" s="1"/>
  <c r="J41" i="5"/>
  <c r="J42" i="5"/>
  <c r="J43" i="5"/>
  <c r="J50" i="5"/>
  <c r="G25" i="5"/>
  <c r="G26" i="5" s="1"/>
  <c r="G27" i="5" s="1"/>
  <c r="G41" i="5"/>
  <c r="G42" i="5"/>
  <c r="G43" i="5"/>
  <c r="G50" i="5"/>
  <c r="F25" i="5"/>
  <c r="F26" i="5" s="1"/>
  <c r="F27" i="5" s="1"/>
  <c r="F41" i="5"/>
  <c r="F42" i="5"/>
  <c r="F43" i="5"/>
  <c r="F50" i="5"/>
  <c r="E50" i="5"/>
  <c r="D50" i="5"/>
  <c r="E43" i="5"/>
  <c r="D43" i="5"/>
  <c r="E42" i="5"/>
  <c r="D42" i="5"/>
  <c r="E41" i="5"/>
  <c r="D41" i="5"/>
  <c r="E31" i="5"/>
  <c r="D31" i="5"/>
  <c r="E25" i="5"/>
  <c r="E26" i="5" s="1"/>
  <c r="E27" i="5" s="1"/>
  <c r="D25" i="5"/>
  <c r="D26" i="5" s="1"/>
  <c r="D27" i="5" s="1"/>
  <c r="E44" i="5" l="1"/>
  <c r="J44" i="5"/>
  <c r="K44" i="5"/>
  <c r="F44" i="5"/>
  <c r="D44" i="5"/>
  <c r="G44" i="5"/>
  <c r="D35" i="5"/>
  <c r="D34" i="5"/>
  <c r="D36" i="5" s="1"/>
  <c r="E35" i="5"/>
  <c r="E34" i="5"/>
  <c r="K36" i="5"/>
  <c r="K38" i="5" s="1"/>
  <c r="J36" i="5"/>
  <c r="J38" i="5" s="1"/>
  <c r="F38" i="5"/>
  <c r="F46" i="5" l="1"/>
  <c r="F48" i="5" s="1"/>
  <c r="F20" i="5" s="1"/>
  <c r="K46" i="5"/>
  <c r="K48" i="5" s="1"/>
  <c r="K20" i="5" s="1"/>
  <c r="J46" i="5"/>
  <c r="J55" i="5" s="1"/>
  <c r="J22" i="5" s="1"/>
  <c r="D38" i="5"/>
  <c r="D46" i="5" s="1"/>
  <c r="G38" i="5"/>
  <c r="G46" i="5" s="1"/>
  <c r="E36" i="5"/>
  <c r="E38" i="5" s="1"/>
  <c r="E46" i="5" s="1"/>
  <c r="D48" i="5" l="1"/>
  <c r="D20" i="5" s="1"/>
  <c r="E51" i="5"/>
  <c r="E52" i="5" s="1"/>
  <c r="G55" i="5"/>
  <c r="G22" i="5" s="1"/>
  <c r="F54" i="5"/>
  <c r="F21" i="5" s="1"/>
  <c r="G54" i="5"/>
  <c r="G21" i="5" s="1"/>
  <c r="G51" i="5"/>
  <c r="G52" i="5" s="1"/>
  <c r="G48" i="5"/>
  <c r="G20" i="5" s="1"/>
  <c r="F55" i="5"/>
  <c r="F22" i="5" s="1"/>
  <c r="F51" i="5"/>
  <c r="F52" i="5" s="1"/>
  <c r="K51" i="5"/>
  <c r="K52" i="5" s="1"/>
  <c r="K55" i="5"/>
  <c r="K22" i="5" s="1"/>
  <c r="J48" i="5"/>
  <c r="J20" i="5" s="1"/>
  <c r="K54" i="5"/>
  <c r="K21" i="5" s="1"/>
  <c r="J54" i="5"/>
  <c r="J21" i="5" s="1"/>
  <c r="J51" i="5"/>
  <c r="J52" i="5" s="1"/>
  <c r="D54" i="5" l="1"/>
  <c r="D21" i="5" s="1"/>
  <c r="D51" i="5"/>
  <c r="D52" i="5" s="1"/>
  <c r="D55" i="5"/>
  <c r="D22" i="5" s="1"/>
  <c r="E55" i="5"/>
  <c r="E22" i="5" s="1"/>
  <c r="E54" i="5"/>
  <c r="E21" i="5" s="1"/>
  <c r="E48" i="5"/>
  <c r="E20" i="5" s="1"/>
</calcChain>
</file>

<file path=xl/sharedStrings.xml><?xml version="1.0" encoding="utf-8"?>
<sst xmlns="http://schemas.openxmlformats.org/spreadsheetml/2006/main" count="60" uniqueCount="55">
  <si>
    <t>Assumptions</t>
  </si>
  <si>
    <t>i) Days in Season</t>
  </si>
  <si>
    <t>iii) Average bait per trap (lb)</t>
  </si>
  <si>
    <t>ii) Bait cost per lb of bait ($)</t>
  </si>
  <si>
    <t>Economics of Green Crab Fisheries</t>
  </si>
  <si>
    <t>i) Bait cost ($)</t>
  </si>
  <si>
    <t>vii) Labour per day (man hrs)</t>
  </si>
  <si>
    <t>ii) Labor cost ($)</t>
  </si>
  <si>
    <t>viii) Labour cost per man hr ($)</t>
  </si>
  <si>
    <t>Break-even number of crabs per trap for given total costs (#)</t>
  </si>
  <si>
    <t>Gross returns given assumed price</t>
  </si>
  <si>
    <t xml:space="preserve">Costs </t>
  </si>
  <si>
    <t>Gross Returns</t>
  </si>
  <si>
    <t xml:space="preserve">Break-even price per lb given assumed no. of crabs per trap and costs </t>
  </si>
  <si>
    <t xml:space="preserve">Net returns [gross returns -total costs]  </t>
  </si>
  <si>
    <t>x) Other charges per trip (i.e gas, other…)</t>
  </si>
  <si>
    <t>xi) Average weight per crab (g)</t>
  </si>
  <si>
    <t>Scenario 1</t>
  </si>
  <si>
    <t>Scenario 2</t>
  </si>
  <si>
    <t xml:space="preserve">Scenario 2 </t>
  </si>
  <si>
    <t>ix) Price of crab per lb. ($/lb)</t>
  </si>
  <si>
    <t>Net returns [gross returns -total costs]  (loss)</t>
  </si>
  <si>
    <t xml:space="preserve">xiii) Cost of boat modification </t>
  </si>
  <si>
    <t xml:space="preserve">xii) Cost of other gear used in fishing </t>
  </si>
  <si>
    <t>vi) Average crabs caught per trap/fyke per day (no.)</t>
  </si>
  <si>
    <t>iv) Cost per trap/fyke net ($)</t>
  </si>
  <si>
    <t>v) No. of traps/fyke per day</t>
  </si>
  <si>
    <t>Break-even number of crabs per trap or fyke net for given costs (#)</t>
  </si>
  <si>
    <t xml:space="preserve">Break-even price per lb given assumed no. of crabs/trap (or fyke net) and costs </t>
  </si>
  <si>
    <t>Trap/fyke net cost ($)</t>
  </si>
  <si>
    <t xml:space="preserve">Total fixed capital cost </t>
  </si>
  <si>
    <t>Total fixed cost per season  (i+ii+iii)</t>
  </si>
  <si>
    <t>iii) Net return per trap or fyke net per day</t>
  </si>
  <si>
    <t>xv) Interest rate on  bank deposits (%)</t>
  </si>
  <si>
    <t xml:space="preserve">Fyke net by-catch fishery </t>
  </si>
  <si>
    <t xml:space="preserve">Baited traps dedicated fishery </t>
  </si>
  <si>
    <t xml:space="preserve">Fyke net dedicated fishery </t>
  </si>
  <si>
    <t xml:space="preserve">Baited traps auxiliary fishery </t>
  </si>
  <si>
    <t xml:space="preserve">Economic life (yrs) </t>
  </si>
  <si>
    <t>Total variable costs per season (i+ii+iii)</t>
  </si>
  <si>
    <t>iii) Other costs ($)</t>
  </si>
  <si>
    <t>Other gear ($)</t>
  </si>
  <si>
    <t>i) Depriciation on fixed capital ($)</t>
  </si>
  <si>
    <t>ii) Interest on fixed capital ($)</t>
  </si>
  <si>
    <t>iii) License fee ($)</t>
  </si>
  <si>
    <t>Boat modifications ($)</t>
  </si>
  <si>
    <t>Total catch (# of crabs )</t>
  </si>
  <si>
    <t>Total catch (kg)</t>
  </si>
  <si>
    <t xml:space="preserve">i) Gross returns per trap or fyke net per day </t>
  </si>
  <si>
    <t>ii)Average cost  per trap or fyke net per day</t>
  </si>
  <si>
    <t>xiv) License fee</t>
  </si>
  <si>
    <t xml:space="preserve">Variable (or operational) Costs </t>
  </si>
  <si>
    <t xml:space="preserve">Total Cost per season  </t>
  </si>
  <si>
    <t>Fixed capital</t>
  </si>
  <si>
    <t xml:space="preserve">You can create two different scenarios for each type of fishery and compare the break-even analysis results across scenarios and types of fisheries.  The cells that are in orange can be changed.  All other cells are protected.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</si>
</sst>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000"/>
    <numFmt numFmtId="165" formatCode="_(&quot;$&quot;* #,##0_);_(&quot;$&quot;* \(#,##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Open Sans"/>
      <family val="2"/>
    </font>
    <font>
      <sz val="12"/>
      <color theme="1"/>
      <name val="Open Sans"/>
      <family val="2"/>
    </font>
    <font>
      <sz val="12"/>
      <color theme="1" tint="0.249977111117893"/>
      <name val="Open Sans"/>
      <family val="2"/>
    </font>
    <font>
      <sz val="12"/>
      <color theme="0" tint="-0.499984740745262"/>
      <name val="Open Sans"/>
      <family val="2"/>
    </font>
    <font>
      <i/>
      <sz val="12"/>
      <color theme="1"/>
      <name val="Open Sans"/>
      <family val="2"/>
    </font>
    <font>
      <b/>
      <i/>
      <sz val="12"/>
      <color theme="1"/>
      <name val="Open Sans"/>
      <family val="2"/>
    </font>
    <font>
      <b/>
      <i/>
      <sz val="11"/>
      <color theme="1"/>
      <name val="Calibri"/>
      <family val="2"/>
      <scheme val="minor"/>
    </font>
    <font>
      <b/>
      <sz val="14"/>
      <color theme="0"/>
      <name val="Open Sans"/>
      <family val="2"/>
    </font>
    <font>
      <b/>
      <sz val="14"/>
      <color theme="1"/>
      <name val="Open Sans"/>
      <family val="2"/>
    </font>
    <font>
      <sz val="12"/>
      <color theme="1"/>
      <name val="Open Sans"/>
    </font>
    <font>
      <sz val="12"/>
      <color theme="1" tint="0.499984740745262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2" fontId="3" fillId="2" borderId="0" xfId="1" applyNumberFormat="1" applyFont="1" applyFill="1" applyBorder="1" applyAlignment="1" applyProtection="1">
      <alignment horizontal="center" vertical="center"/>
      <protection locked="0"/>
    </xf>
    <xf numFmtId="1" fontId="3" fillId="2" borderId="0" xfId="1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165" fontId="2" fillId="0" borderId="0" xfId="1" applyNumberFormat="1" applyFont="1" applyFill="1" applyBorder="1" applyAlignment="1">
      <alignment vertical="center"/>
    </xf>
    <xf numFmtId="2" fontId="3" fillId="0" borderId="0" xfId="1" applyNumberFormat="1" applyFont="1" applyFill="1" applyBorder="1" applyAlignment="1">
      <alignment vertical="center"/>
    </xf>
    <xf numFmtId="44" fontId="2" fillId="0" borderId="0" xfId="1" applyFont="1" applyFill="1" applyBorder="1" applyAlignment="1">
      <alignment vertical="center"/>
    </xf>
    <xf numFmtId="1" fontId="3" fillId="0" borderId="0" xfId="1" applyNumberFormat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 wrapText="1"/>
    </xf>
    <xf numFmtId="0" fontId="2" fillId="7" borderId="0" xfId="0" applyFont="1" applyFill="1" applyBorder="1" applyAlignment="1">
      <alignment vertical="center"/>
    </xf>
    <xf numFmtId="0" fontId="2" fillId="7" borderId="0" xfId="0" applyFont="1" applyFill="1" applyBorder="1" applyAlignment="1">
      <alignment horizontal="center" vertical="center"/>
    </xf>
    <xf numFmtId="2" fontId="3" fillId="7" borderId="0" xfId="1" applyNumberFormat="1" applyFont="1" applyFill="1" applyBorder="1" applyAlignment="1">
      <alignment horizontal="center" vertical="center"/>
    </xf>
    <xf numFmtId="2" fontId="3" fillId="7" borderId="0" xfId="1" applyNumberFormat="1" applyFont="1" applyFill="1" applyBorder="1" applyAlignment="1">
      <alignment vertical="center"/>
    </xf>
    <xf numFmtId="0" fontId="2" fillId="7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/>
    </xf>
    <xf numFmtId="44" fontId="2" fillId="3" borderId="0" xfId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1" fontId="3" fillId="3" borderId="0" xfId="1" applyNumberFormat="1" applyFont="1" applyFill="1" applyBorder="1" applyAlignment="1">
      <alignment horizontal="right" vertical="center"/>
    </xf>
    <xf numFmtId="44" fontId="3" fillId="3" borderId="0" xfId="1" applyFont="1" applyFill="1" applyBorder="1" applyAlignment="1">
      <alignment horizontal="center" vertical="center"/>
    </xf>
    <xf numFmtId="165" fontId="2" fillId="6" borderId="0" xfId="0" applyNumberFormat="1" applyFont="1" applyFill="1" applyBorder="1" applyAlignment="1">
      <alignment vertical="center" wrapText="1"/>
    </xf>
    <xf numFmtId="1" fontId="2" fillId="6" borderId="0" xfId="0" applyNumberFormat="1" applyFont="1" applyFill="1" applyBorder="1" applyAlignment="1">
      <alignment vertical="center" wrapText="1"/>
    </xf>
    <xf numFmtId="44" fontId="2" fillId="6" borderId="0" xfId="0" applyNumberFormat="1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165" fontId="2" fillId="3" borderId="0" xfId="1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/>
    </xf>
    <xf numFmtId="0" fontId="2" fillId="7" borderId="0" xfId="0" applyFont="1" applyFill="1" applyBorder="1" applyAlignment="1">
      <alignment vertical="top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>
      <alignment vertical="top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2" fillId="3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3" borderId="0" xfId="0" applyFont="1" applyFill="1" applyBorder="1" applyAlignment="1"/>
    <xf numFmtId="0" fontId="0" fillId="7" borderId="0" xfId="0" applyFill="1" applyAlignment="1"/>
    <xf numFmtId="2" fontId="3" fillId="0" borderId="0" xfId="0" applyNumberFormat="1" applyFont="1" applyFill="1" applyBorder="1" applyAlignment="1"/>
    <xf numFmtId="2" fontId="2" fillId="0" borderId="0" xfId="0" applyNumberFormat="1" applyFont="1" applyFill="1" applyBorder="1" applyAlignment="1"/>
    <xf numFmtId="2" fontId="2" fillId="0" borderId="0" xfId="1" applyNumberFormat="1" applyFont="1" applyFill="1" applyBorder="1" applyAlignment="1"/>
    <xf numFmtId="165" fontId="12" fillId="3" borderId="0" xfId="1" applyNumberFormat="1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right" vertical="center"/>
    </xf>
    <xf numFmtId="165" fontId="2" fillId="7" borderId="0" xfId="1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left" vertical="center"/>
    </xf>
    <xf numFmtId="44" fontId="11" fillId="3" borderId="0" xfId="1" applyFont="1" applyFill="1" applyBorder="1" applyAlignment="1">
      <alignment horizontal="center"/>
    </xf>
    <xf numFmtId="165" fontId="11" fillId="3" borderId="0" xfId="1" applyNumberFormat="1" applyFont="1" applyFill="1" applyBorder="1" applyAlignment="1">
      <alignment horizontal="right"/>
    </xf>
    <xf numFmtId="1" fontId="2" fillId="3" borderId="0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3" fillId="7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center" vertical="center" wrapText="1"/>
    </xf>
    <xf numFmtId="2" fontId="7" fillId="7" borderId="0" xfId="0" applyNumberFormat="1" applyFont="1" applyFill="1" applyBorder="1" applyAlignment="1">
      <alignment horizontal="left" vertical="center" wrapText="1"/>
    </xf>
    <xf numFmtId="0" fontId="8" fillId="7" borderId="0" xfId="0" applyFont="1" applyFill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2" fillId="3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horizontal="right" vertical="center"/>
    </xf>
    <xf numFmtId="44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tabSelected="1" zoomScale="90" zoomScaleNormal="90" workbookViewId="0">
      <selection activeCell="L9" sqref="L9:O10"/>
    </sheetView>
  </sheetViews>
  <sheetFormatPr defaultColWidth="9.109375" defaultRowHeight="15"/>
  <cols>
    <col min="1" max="1" width="4.44140625" style="4" customWidth="1"/>
    <col min="2" max="2" width="50" style="4" customWidth="1"/>
    <col min="3" max="3" width="12.44140625" style="1" customWidth="1"/>
    <col min="4" max="4" width="13" style="8" customWidth="1"/>
    <col min="5" max="5" width="14.77734375" style="1" customWidth="1"/>
    <col min="6" max="6" width="13.33203125" style="1" customWidth="1"/>
    <col min="7" max="7" width="15.33203125" style="1" customWidth="1"/>
    <col min="8" max="8" width="13" style="8" customWidth="1"/>
    <col min="9" max="9" width="14.109375" style="1" customWidth="1"/>
    <col min="10" max="10" width="14" style="1" customWidth="1"/>
    <col min="11" max="11" width="15.88671875" style="1" customWidth="1"/>
    <col min="12" max="12" width="13.44140625" style="1" customWidth="1"/>
    <col min="13" max="13" width="13.6640625" style="1" customWidth="1"/>
    <col min="14" max="14" width="11" style="1" customWidth="1"/>
    <col min="15" max="15" width="4.5546875" style="1" customWidth="1"/>
    <col min="16" max="16" width="11.109375" style="1" customWidth="1"/>
    <col min="17" max="17" width="13.44140625" style="1" customWidth="1"/>
    <col min="18" max="18" width="7.5546875" style="1" customWidth="1"/>
    <col min="19" max="19" width="19.6640625" style="1" customWidth="1"/>
    <col min="20" max="20" width="24.44140625" style="1" customWidth="1"/>
    <col min="21" max="21" width="13.88671875" style="1" customWidth="1"/>
    <col min="22" max="28" width="9.109375" style="1"/>
    <col min="29" max="29" width="48" style="1" customWidth="1"/>
    <col min="30" max="16384" width="9.109375" style="1"/>
  </cols>
  <sheetData>
    <row r="1" spans="1:17" ht="24.6" customHeight="1">
      <c r="A1" s="70" t="s">
        <v>4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7" ht="9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7" ht="34.799999999999997" customHeight="1">
      <c r="A3" s="75" t="s">
        <v>0</v>
      </c>
      <c r="B3" s="75"/>
      <c r="C3" s="29"/>
      <c r="D3" s="75" t="s">
        <v>37</v>
      </c>
      <c r="E3" s="75"/>
      <c r="F3" s="75" t="s">
        <v>34</v>
      </c>
      <c r="G3" s="75"/>
      <c r="H3" s="75" t="s">
        <v>35</v>
      </c>
      <c r="I3" s="75"/>
      <c r="J3" s="75" t="s">
        <v>36</v>
      </c>
      <c r="K3" s="75"/>
      <c r="L3" s="6"/>
      <c r="M3" s="6"/>
      <c r="N3" s="6"/>
      <c r="O3" s="6"/>
      <c r="P3" s="6"/>
    </row>
    <row r="4" spans="1:17" ht="17.399999999999999" customHeight="1">
      <c r="A4" s="24"/>
      <c r="B4" s="42"/>
      <c r="C4" s="43"/>
      <c r="D4" s="44" t="s">
        <v>17</v>
      </c>
      <c r="E4" s="45" t="s">
        <v>18</v>
      </c>
      <c r="F4" s="45" t="s">
        <v>17</v>
      </c>
      <c r="G4" s="45" t="s">
        <v>19</v>
      </c>
      <c r="H4" s="44" t="s">
        <v>17</v>
      </c>
      <c r="I4" s="45" t="s">
        <v>18</v>
      </c>
      <c r="J4" s="45" t="s">
        <v>17</v>
      </c>
      <c r="K4" s="45" t="s">
        <v>19</v>
      </c>
    </row>
    <row r="5" spans="1:17" ht="19.2" customHeight="1">
      <c r="A5" s="73" t="s">
        <v>1</v>
      </c>
      <c r="B5" s="73"/>
      <c r="C5" s="25"/>
      <c r="D5" s="9">
        <v>21</v>
      </c>
      <c r="E5" s="9">
        <v>21</v>
      </c>
      <c r="F5" s="9">
        <v>21</v>
      </c>
      <c r="G5" s="9">
        <v>21</v>
      </c>
      <c r="H5" s="9">
        <v>21</v>
      </c>
      <c r="I5" s="9">
        <v>21</v>
      </c>
      <c r="J5" s="9">
        <v>21</v>
      </c>
      <c r="K5" s="9">
        <v>21</v>
      </c>
    </row>
    <row r="6" spans="1:17" ht="19.2" customHeight="1">
      <c r="A6" s="73" t="s">
        <v>3</v>
      </c>
      <c r="B6" s="73"/>
      <c r="C6" s="25"/>
      <c r="D6" s="10">
        <v>0.5</v>
      </c>
      <c r="E6" s="10">
        <v>0.5</v>
      </c>
      <c r="F6" s="10">
        <v>0</v>
      </c>
      <c r="G6" s="10">
        <v>0</v>
      </c>
      <c r="H6" s="10">
        <v>0.5</v>
      </c>
      <c r="I6" s="10">
        <v>0.5</v>
      </c>
      <c r="J6" s="10">
        <v>0</v>
      </c>
      <c r="K6" s="10">
        <v>0</v>
      </c>
      <c r="L6" s="88"/>
      <c r="M6" s="88"/>
      <c r="N6" s="88"/>
      <c r="O6" s="88"/>
      <c r="P6" s="13"/>
      <c r="Q6" s="14"/>
    </row>
    <row r="7" spans="1:17" ht="19.2" customHeight="1">
      <c r="A7" s="73" t="s">
        <v>2</v>
      </c>
      <c r="B7" s="73"/>
      <c r="C7" s="25"/>
      <c r="D7" s="10">
        <v>0.5</v>
      </c>
      <c r="E7" s="10">
        <v>0.5</v>
      </c>
      <c r="F7" s="10">
        <v>0</v>
      </c>
      <c r="G7" s="10">
        <v>0</v>
      </c>
      <c r="H7" s="10">
        <v>0.5</v>
      </c>
      <c r="I7" s="10">
        <v>0.5</v>
      </c>
      <c r="J7" s="10">
        <v>0</v>
      </c>
      <c r="K7" s="10">
        <v>0</v>
      </c>
      <c r="L7" s="88"/>
      <c r="M7" s="88"/>
      <c r="N7" s="88"/>
      <c r="O7" s="88"/>
      <c r="P7" s="15"/>
      <c r="Q7" s="14"/>
    </row>
    <row r="8" spans="1:17" ht="19.2" customHeight="1">
      <c r="A8" s="73" t="s">
        <v>25</v>
      </c>
      <c r="B8" s="73"/>
      <c r="C8" s="25"/>
      <c r="D8" s="11">
        <v>40</v>
      </c>
      <c r="E8" s="11">
        <v>40</v>
      </c>
      <c r="F8" s="11">
        <v>400</v>
      </c>
      <c r="G8" s="11">
        <v>400</v>
      </c>
      <c r="H8" s="11">
        <v>40</v>
      </c>
      <c r="I8" s="11">
        <v>40</v>
      </c>
      <c r="J8" s="11">
        <v>400</v>
      </c>
      <c r="K8" s="11">
        <v>400</v>
      </c>
      <c r="L8" s="5"/>
      <c r="M8" s="5"/>
      <c r="N8" s="5"/>
      <c r="O8" s="5"/>
      <c r="P8" s="15"/>
      <c r="Q8" s="16"/>
    </row>
    <row r="9" spans="1:17" ht="19.2" customHeight="1">
      <c r="A9" s="73" t="s">
        <v>26</v>
      </c>
      <c r="B9" s="73"/>
      <c r="C9" s="25"/>
      <c r="D9" s="11">
        <v>60</v>
      </c>
      <c r="E9" s="11">
        <v>60</v>
      </c>
      <c r="F9" s="11">
        <v>20</v>
      </c>
      <c r="G9" s="11">
        <v>20</v>
      </c>
      <c r="H9" s="11">
        <v>60</v>
      </c>
      <c r="I9" s="11">
        <v>60</v>
      </c>
      <c r="J9" s="11">
        <v>20</v>
      </c>
      <c r="K9" s="11">
        <v>20</v>
      </c>
      <c r="L9" s="88"/>
      <c r="M9" s="88"/>
      <c r="N9" s="88"/>
      <c r="O9" s="88"/>
      <c r="P9" s="86"/>
      <c r="Q9" s="16"/>
    </row>
    <row r="10" spans="1:17" ht="19.2" customHeight="1">
      <c r="A10" s="73" t="s">
        <v>24</v>
      </c>
      <c r="B10" s="73"/>
      <c r="C10" s="25"/>
      <c r="D10" s="9">
        <v>40</v>
      </c>
      <c r="E10" s="9">
        <v>40</v>
      </c>
      <c r="F10" s="50">
        <v>250</v>
      </c>
      <c r="G10" s="50">
        <v>250</v>
      </c>
      <c r="H10" s="50">
        <v>40</v>
      </c>
      <c r="I10" s="50">
        <v>40</v>
      </c>
      <c r="J10" s="50">
        <v>250</v>
      </c>
      <c r="K10" s="50">
        <v>250</v>
      </c>
      <c r="L10" s="88"/>
      <c r="M10" s="88"/>
      <c r="N10" s="88"/>
      <c r="O10" s="88"/>
      <c r="P10" s="86"/>
      <c r="Q10" s="2"/>
    </row>
    <row r="11" spans="1:17" ht="19.2" customHeight="1">
      <c r="A11" s="73" t="s">
        <v>6</v>
      </c>
      <c r="B11" s="73"/>
      <c r="C11" s="25"/>
      <c r="D11" s="9">
        <v>6</v>
      </c>
      <c r="E11" s="9">
        <v>6</v>
      </c>
      <c r="F11" s="9">
        <v>2</v>
      </c>
      <c r="G11" s="9">
        <v>2</v>
      </c>
      <c r="H11" s="9">
        <v>6</v>
      </c>
      <c r="I11" s="9">
        <v>6</v>
      </c>
      <c r="J11" s="9">
        <v>6</v>
      </c>
      <c r="K11" s="9">
        <v>6</v>
      </c>
      <c r="L11" s="5"/>
      <c r="M11" s="5"/>
      <c r="N11" s="5"/>
      <c r="O11" s="5"/>
      <c r="P11" s="17"/>
    </row>
    <row r="12" spans="1:17" ht="19.2" customHeight="1">
      <c r="A12" s="73" t="s">
        <v>8</v>
      </c>
      <c r="B12" s="73"/>
      <c r="C12" s="25"/>
      <c r="D12" s="9">
        <v>20</v>
      </c>
      <c r="E12" s="9">
        <v>20</v>
      </c>
      <c r="F12" s="9">
        <v>20</v>
      </c>
      <c r="G12" s="9">
        <v>20</v>
      </c>
      <c r="H12" s="9">
        <v>20</v>
      </c>
      <c r="I12" s="9">
        <v>20</v>
      </c>
      <c r="J12" s="9">
        <v>20</v>
      </c>
      <c r="K12" s="9">
        <v>20</v>
      </c>
      <c r="L12" s="88"/>
      <c r="M12" s="88"/>
      <c r="N12" s="88"/>
      <c r="O12" s="88"/>
      <c r="P12" s="87"/>
    </row>
    <row r="13" spans="1:17" ht="19.2" customHeight="1">
      <c r="A13" s="73" t="s">
        <v>20</v>
      </c>
      <c r="B13" s="73"/>
      <c r="C13" s="25"/>
      <c r="D13" s="12">
        <v>0.5</v>
      </c>
      <c r="E13" s="12">
        <v>1</v>
      </c>
      <c r="F13" s="12">
        <v>0.5</v>
      </c>
      <c r="G13" s="12">
        <v>1</v>
      </c>
      <c r="H13" s="12">
        <v>0.5</v>
      </c>
      <c r="I13" s="12">
        <v>1</v>
      </c>
      <c r="J13" s="12">
        <v>0.5</v>
      </c>
      <c r="K13" s="12">
        <v>1</v>
      </c>
      <c r="L13" s="88"/>
      <c r="M13" s="88"/>
      <c r="N13" s="88"/>
      <c r="O13" s="88"/>
      <c r="P13" s="87"/>
    </row>
    <row r="14" spans="1:17" ht="19.2" customHeight="1">
      <c r="A14" s="73" t="s">
        <v>15</v>
      </c>
      <c r="B14" s="73"/>
      <c r="C14" s="25"/>
      <c r="D14" s="9">
        <v>25</v>
      </c>
      <c r="E14" s="9">
        <v>25</v>
      </c>
      <c r="F14" s="9">
        <v>25</v>
      </c>
      <c r="G14" s="9">
        <v>25</v>
      </c>
      <c r="H14" s="9">
        <v>120</v>
      </c>
      <c r="I14" s="9">
        <v>120</v>
      </c>
      <c r="J14" s="9">
        <v>120</v>
      </c>
      <c r="K14" s="9">
        <v>120</v>
      </c>
      <c r="L14" s="2"/>
      <c r="M14" s="2"/>
      <c r="N14" s="2"/>
      <c r="O14" s="2"/>
      <c r="P14" s="2"/>
    </row>
    <row r="15" spans="1:17" ht="19.2" customHeight="1">
      <c r="A15" s="73" t="s">
        <v>16</v>
      </c>
      <c r="B15" s="73"/>
      <c r="C15" s="25"/>
      <c r="D15" s="9">
        <v>40</v>
      </c>
      <c r="E15" s="9">
        <v>40</v>
      </c>
      <c r="F15" s="9">
        <v>40</v>
      </c>
      <c r="G15" s="9">
        <v>40</v>
      </c>
      <c r="H15" s="9">
        <v>40</v>
      </c>
      <c r="I15" s="9">
        <v>40</v>
      </c>
      <c r="J15" s="9">
        <v>40</v>
      </c>
      <c r="K15" s="9">
        <v>40</v>
      </c>
      <c r="Q15" s="2"/>
    </row>
    <row r="16" spans="1:17" ht="19.2" customHeight="1">
      <c r="A16" s="73" t="s">
        <v>23</v>
      </c>
      <c r="B16" s="73"/>
      <c r="C16" s="25"/>
      <c r="D16" s="9">
        <v>300</v>
      </c>
      <c r="E16" s="9">
        <v>300</v>
      </c>
      <c r="F16" s="9">
        <v>0</v>
      </c>
      <c r="G16" s="9">
        <v>0</v>
      </c>
      <c r="H16" s="9">
        <v>300</v>
      </c>
      <c r="I16" s="9">
        <v>300</v>
      </c>
      <c r="J16" s="9">
        <v>300</v>
      </c>
      <c r="K16" s="9">
        <v>300</v>
      </c>
      <c r="Q16" s="2"/>
    </row>
    <row r="17" spans="1:33" ht="19.2" customHeight="1">
      <c r="A17" s="73" t="s">
        <v>22</v>
      </c>
      <c r="B17" s="73"/>
      <c r="C17" s="25"/>
      <c r="D17" s="9">
        <v>1000</v>
      </c>
      <c r="E17" s="9">
        <v>1000</v>
      </c>
      <c r="F17" s="9">
        <v>0</v>
      </c>
      <c r="G17" s="9">
        <v>0</v>
      </c>
      <c r="H17" s="9">
        <v>1000</v>
      </c>
      <c r="I17" s="9">
        <v>1000</v>
      </c>
      <c r="J17" s="9">
        <v>0</v>
      </c>
      <c r="K17" s="9">
        <v>0</v>
      </c>
      <c r="Q17" s="2"/>
    </row>
    <row r="18" spans="1:33" ht="19.2" customHeight="1">
      <c r="A18" s="73" t="s">
        <v>50</v>
      </c>
      <c r="B18" s="73"/>
      <c r="C18" s="25"/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Q18" s="2"/>
    </row>
    <row r="19" spans="1:33" s="49" customFormat="1" ht="19.2" customHeight="1">
      <c r="A19" s="74" t="s">
        <v>33</v>
      </c>
      <c r="B19" s="74"/>
      <c r="C19" s="46"/>
      <c r="D19" s="47">
        <v>3</v>
      </c>
      <c r="E19" s="48">
        <v>3</v>
      </c>
      <c r="F19" s="47">
        <v>3</v>
      </c>
      <c r="G19" s="47">
        <v>3</v>
      </c>
      <c r="H19" s="47">
        <v>3</v>
      </c>
      <c r="I19" s="48">
        <v>3</v>
      </c>
      <c r="J19" s="47">
        <v>3</v>
      </c>
      <c r="K19" s="47">
        <v>3</v>
      </c>
    </row>
    <row r="20" spans="1:33" ht="30.6" customHeight="1">
      <c r="A20" s="85" t="s">
        <v>14</v>
      </c>
      <c r="B20" s="85"/>
      <c r="C20" s="25"/>
      <c r="D20" s="37">
        <f t="shared" ref="D20:K20" si="0">D48</f>
        <v>-1653.3999999999996</v>
      </c>
      <c r="E20" s="37">
        <f t="shared" si="0"/>
        <v>564.20000000000073</v>
      </c>
      <c r="F20" s="37">
        <f t="shared" si="0"/>
        <v>3255</v>
      </c>
      <c r="G20" s="37">
        <f t="shared" si="0"/>
        <v>7875</v>
      </c>
      <c r="H20" s="37">
        <f t="shared" ref="H20:I20" si="1">H48</f>
        <v>-3648.3999999999996</v>
      </c>
      <c r="I20" s="37">
        <f t="shared" si="1"/>
        <v>-1430.7999999999993</v>
      </c>
      <c r="J20" s="37">
        <f t="shared" si="0"/>
        <v>-1009</v>
      </c>
      <c r="K20" s="37">
        <f t="shared" si="0"/>
        <v>3611</v>
      </c>
      <c r="L20" s="3"/>
    </row>
    <row r="21" spans="1:33" ht="34.200000000000003" customHeight="1">
      <c r="A21" s="78" t="s">
        <v>27</v>
      </c>
      <c r="B21" s="78"/>
      <c r="C21" s="25"/>
      <c r="D21" s="38">
        <f t="shared" ref="D21:K22" si="2">D54</f>
        <v>69.823232323232318</v>
      </c>
      <c r="E21" s="38">
        <f t="shared" si="2"/>
        <v>34.911616161616159</v>
      </c>
      <c r="F21" s="38">
        <f t="shared" si="2"/>
        <v>73.86363636363636</v>
      </c>
      <c r="G21" s="38">
        <f t="shared" si="2"/>
        <v>36.93181818181818</v>
      </c>
      <c r="H21" s="38">
        <f t="shared" ref="H21:I21" si="3">H54</f>
        <v>105.8080808080808</v>
      </c>
      <c r="I21" s="38">
        <f t="shared" si="3"/>
        <v>52.904040404040401</v>
      </c>
      <c r="J21" s="38">
        <f t="shared" si="2"/>
        <v>304.59956709956708</v>
      </c>
      <c r="K21" s="38">
        <f t="shared" si="2"/>
        <v>152.29978354978354</v>
      </c>
      <c r="L21" s="3"/>
    </row>
    <row r="22" spans="1:33" ht="33.6" customHeight="1">
      <c r="A22" s="78" t="s">
        <v>28</v>
      </c>
      <c r="B22" s="78"/>
      <c r="C22" s="25"/>
      <c r="D22" s="39">
        <f t="shared" si="2"/>
        <v>0.87279040404040387</v>
      </c>
      <c r="E22" s="39">
        <f t="shared" si="2"/>
        <v>0.87279040404040387</v>
      </c>
      <c r="F22" s="39">
        <f t="shared" si="2"/>
        <v>0.14772727272727273</v>
      </c>
      <c r="G22" s="39">
        <f t="shared" si="2"/>
        <v>0.14772727272727273</v>
      </c>
      <c r="H22" s="39">
        <f t="shared" ref="H22:I22" si="4">H55</f>
        <v>1.3226010101010099</v>
      </c>
      <c r="I22" s="39">
        <f t="shared" si="4"/>
        <v>1.3226010101010099</v>
      </c>
      <c r="J22" s="39">
        <f t="shared" si="2"/>
        <v>0.60919913419913418</v>
      </c>
      <c r="K22" s="39">
        <f t="shared" si="2"/>
        <v>0.60919913419913418</v>
      </c>
      <c r="L22" s="3"/>
    </row>
    <row r="23" spans="1:33" ht="15.6">
      <c r="A23" s="21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3"/>
      <c r="Q23" s="2"/>
    </row>
    <row r="24" spans="1:33" ht="15.6">
      <c r="A24" s="72" t="s">
        <v>12</v>
      </c>
      <c r="B24" s="72"/>
      <c r="C24" s="22"/>
      <c r="D24" s="23"/>
      <c r="E24" s="22"/>
      <c r="F24" s="22"/>
      <c r="G24" s="22"/>
      <c r="H24" s="23"/>
      <c r="I24" s="22"/>
      <c r="J24" s="22"/>
      <c r="K24" s="22"/>
      <c r="L24" s="2"/>
    </row>
    <row r="25" spans="1:33" ht="18.600000000000001" customHeight="1">
      <c r="A25" s="21"/>
      <c r="B25" s="32" t="s">
        <v>46</v>
      </c>
      <c r="C25" s="22"/>
      <c r="D25" s="40">
        <f t="shared" ref="D25:K25" si="5">D10*D9*D5</f>
        <v>50400</v>
      </c>
      <c r="E25" s="40">
        <f t="shared" si="5"/>
        <v>50400</v>
      </c>
      <c r="F25" s="40">
        <f t="shared" si="5"/>
        <v>105000</v>
      </c>
      <c r="G25" s="40">
        <f t="shared" si="5"/>
        <v>105000</v>
      </c>
      <c r="H25" s="40">
        <f t="shared" si="5"/>
        <v>50400</v>
      </c>
      <c r="I25" s="40">
        <f t="shared" si="5"/>
        <v>50400</v>
      </c>
      <c r="J25" s="40">
        <f t="shared" si="5"/>
        <v>105000</v>
      </c>
      <c r="K25" s="40">
        <f t="shared" si="5"/>
        <v>105000</v>
      </c>
    </row>
    <row r="26" spans="1:33" ht="18.600000000000001" customHeight="1">
      <c r="A26" s="21"/>
      <c r="B26" s="32" t="s">
        <v>47</v>
      </c>
      <c r="C26" s="22"/>
      <c r="D26" s="40">
        <f t="shared" ref="D26:K26" si="6">(D25*D15)/1000</f>
        <v>2016</v>
      </c>
      <c r="E26" s="40">
        <f t="shared" si="6"/>
        <v>2016</v>
      </c>
      <c r="F26" s="40">
        <f t="shared" si="6"/>
        <v>4200</v>
      </c>
      <c r="G26" s="40">
        <f t="shared" si="6"/>
        <v>4200</v>
      </c>
      <c r="H26" s="40">
        <f t="shared" si="6"/>
        <v>2016</v>
      </c>
      <c r="I26" s="40">
        <f t="shared" si="6"/>
        <v>2016</v>
      </c>
      <c r="J26" s="40">
        <f t="shared" si="6"/>
        <v>4200</v>
      </c>
      <c r="K26" s="40">
        <f t="shared" si="6"/>
        <v>4200</v>
      </c>
      <c r="L26" s="2"/>
      <c r="M26" s="2"/>
      <c r="N26" s="2"/>
      <c r="O26" s="2"/>
      <c r="P26" s="2"/>
    </row>
    <row r="27" spans="1:33" ht="22.2" customHeight="1">
      <c r="A27" s="21"/>
      <c r="B27" s="34" t="s">
        <v>10</v>
      </c>
      <c r="C27" s="22"/>
      <c r="D27" s="41">
        <f t="shared" ref="D27:K27" si="7">D13*(D26*2.2)</f>
        <v>2217.6000000000004</v>
      </c>
      <c r="E27" s="41">
        <f t="shared" si="7"/>
        <v>4435.2000000000007</v>
      </c>
      <c r="F27" s="41">
        <f t="shared" si="7"/>
        <v>4620</v>
      </c>
      <c r="G27" s="41">
        <f t="shared" si="7"/>
        <v>9240</v>
      </c>
      <c r="H27" s="41">
        <f t="shared" si="7"/>
        <v>2217.6000000000004</v>
      </c>
      <c r="I27" s="41">
        <f t="shared" si="7"/>
        <v>4435.2000000000007</v>
      </c>
      <c r="J27" s="41">
        <f t="shared" si="7"/>
        <v>4620</v>
      </c>
      <c r="K27" s="41">
        <f t="shared" si="7"/>
        <v>9240</v>
      </c>
      <c r="L27" s="2"/>
      <c r="M27" s="2"/>
      <c r="N27" s="2"/>
      <c r="O27" s="2"/>
      <c r="P27" s="2"/>
      <c r="Q27" s="18"/>
      <c r="R27" s="18"/>
      <c r="S27" s="18"/>
      <c r="T27" s="18"/>
      <c r="U27" s="18"/>
      <c r="V27" s="18"/>
      <c r="W27" s="18"/>
      <c r="X27" s="18"/>
      <c r="Y27" s="18"/>
      <c r="Z27" s="18"/>
      <c r="AF27" s="18"/>
      <c r="AG27" s="18"/>
    </row>
    <row r="28" spans="1:33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Q28" s="18"/>
      <c r="R28" s="18"/>
      <c r="S28" s="18"/>
      <c r="T28" s="18"/>
      <c r="U28" s="18"/>
      <c r="V28" s="18"/>
      <c r="W28" s="18"/>
      <c r="X28" s="18"/>
      <c r="Y28" s="18"/>
      <c r="Z28" s="18"/>
      <c r="AF28" s="18"/>
      <c r="AG28" s="18"/>
    </row>
    <row r="29" spans="1:33" ht="15.6">
      <c r="A29" s="72" t="s">
        <v>11</v>
      </c>
      <c r="B29" s="72"/>
      <c r="C29" s="76" t="s">
        <v>38</v>
      </c>
      <c r="D29" s="23"/>
      <c r="E29" s="22"/>
      <c r="F29" s="22"/>
      <c r="G29" s="22"/>
      <c r="H29" s="23"/>
      <c r="I29" s="22"/>
      <c r="J29" s="22"/>
      <c r="K29" s="22"/>
    </row>
    <row r="30" spans="1:33" ht="15.6">
      <c r="B30" s="25" t="s">
        <v>53</v>
      </c>
      <c r="C30" s="77"/>
      <c r="D30" s="26"/>
      <c r="E30" s="22"/>
      <c r="F30" s="22"/>
      <c r="G30" s="22"/>
      <c r="H30" s="26"/>
      <c r="I30" s="22"/>
      <c r="J30" s="22"/>
      <c r="K30" s="22"/>
      <c r="L30" s="7"/>
      <c r="M30" s="19"/>
    </row>
    <row r="31" spans="1:33" ht="18" customHeight="1">
      <c r="A31" s="21"/>
      <c r="B31" s="32" t="s">
        <v>29</v>
      </c>
      <c r="C31" s="32">
        <v>10</v>
      </c>
      <c r="D31" s="30">
        <f>D9*D8</f>
        <v>2400</v>
      </c>
      <c r="E31" s="30">
        <f>E9*E8</f>
        <v>2400</v>
      </c>
      <c r="F31" s="30">
        <v>0</v>
      </c>
      <c r="G31" s="30">
        <v>0</v>
      </c>
      <c r="H31" s="30">
        <f>H9*H8</f>
        <v>2400</v>
      </c>
      <c r="I31" s="30">
        <f>I9*I8</f>
        <v>2400</v>
      </c>
      <c r="J31" s="30">
        <f>J9*J8*0.5</f>
        <v>4000</v>
      </c>
      <c r="K31" s="30">
        <f>K9*K8*0.5</f>
        <v>4000</v>
      </c>
      <c r="M31" s="7"/>
      <c r="N31" s="18"/>
      <c r="O31" s="18"/>
      <c r="P31" s="18"/>
    </row>
    <row r="32" spans="1:33" ht="18" customHeight="1">
      <c r="A32" s="21"/>
      <c r="B32" s="32" t="s">
        <v>41</v>
      </c>
      <c r="C32" s="32">
        <v>5</v>
      </c>
      <c r="D32" s="30">
        <f t="shared" ref="D32:K33" si="8">D16</f>
        <v>300</v>
      </c>
      <c r="E32" s="30">
        <f t="shared" si="8"/>
        <v>300</v>
      </c>
      <c r="F32" s="30">
        <f t="shared" si="8"/>
        <v>0</v>
      </c>
      <c r="G32" s="30">
        <f t="shared" si="8"/>
        <v>0</v>
      </c>
      <c r="H32" s="30">
        <f t="shared" si="8"/>
        <v>300</v>
      </c>
      <c r="I32" s="30">
        <f t="shared" si="8"/>
        <v>300</v>
      </c>
      <c r="J32" s="30">
        <f t="shared" si="8"/>
        <v>300</v>
      </c>
      <c r="K32" s="30">
        <f t="shared" si="8"/>
        <v>300</v>
      </c>
      <c r="N32" s="18"/>
      <c r="O32" s="18"/>
      <c r="P32" s="18"/>
    </row>
    <row r="33" spans="1:33" ht="18" customHeight="1">
      <c r="A33" s="21"/>
      <c r="B33" s="32" t="s">
        <v>45</v>
      </c>
      <c r="C33" s="32">
        <v>10</v>
      </c>
      <c r="D33" s="51">
        <f t="shared" si="8"/>
        <v>1000</v>
      </c>
      <c r="E33" s="51">
        <f t="shared" si="8"/>
        <v>1000</v>
      </c>
      <c r="F33" s="51">
        <f t="shared" si="8"/>
        <v>0</v>
      </c>
      <c r="G33" s="51">
        <f t="shared" si="8"/>
        <v>0</v>
      </c>
      <c r="H33" s="51">
        <f t="shared" si="8"/>
        <v>1000</v>
      </c>
      <c r="I33" s="51">
        <f t="shared" si="8"/>
        <v>1000</v>
      </c>
      <c r="J33" s="51">
        <f t="shared" si="8"/>
        <v>0</v>
      </c>
      <c r="K33" s="51">
        <f t="shared" si="8"/>
        <v>0</v>
      </c>
    </row>
    <row r="34" spans="1:33" ht="24.6" customHeight="1">
      <c r="A34" s="21"/>
      <c r="B34" s="33" t="s">
        <v>30</v>
      </c>
      <c r="C34" s="69"/>
      <c r="D34" s="61">
        <f t="shared" ref="D34:K34" si="9">SUM(D31:D33)</f>
        <v>3700</v>
      </c>
      <c r="E34" s="61">
        <f t="shared" si="9"/>
        <v>3700</v>
      </c>
      <c r="F34" s="61">
        <f t="shared" si="9"/>
        <v>0</v>
      </c>
      <c r="G34" s="61">
        <f t="shared" si="9"/>
        <v>0</v>
      </c>
      <c r="H34" s="61">
        <f t="shared" ref="H34" si="10">SUM(H31:H33)</f>
        <v>3700</v>
      </c>
      <c r="I34" s="61">
        <f t="shared" ref="I34" si="11">SUM(I31:I33)</f>
        <v>3700</v>
      </c>
      <c r="J34" s="61">
        <f t="shared" si="9"/>
        <v>4300</v>
      </c>
      <c r="K34" s="61">
        <f t="shared" si="9"/>
        <v>4300</v>
      </c>
    </row>
    <row r="35" spans="1:33" ht="19.2" customHeight="1">
      <c r="A35" s="21"/>
      <c r="B35" s="32" t="s">
        <v>42</v>
      </c>
      <c r="C35" s="69"/>
      <c r="D35" s="30">
        <f t="shared" ref="D35:K35" si="12">(D31/$C$31)+(D32/$C$32)+(D33/$C$33)</f>
        <v>400</v>
      </c>
      <c r="E35" s="30">
        <f t="shared" si="12"/>
        <v>400</v>
      </c>
      <c r="F35" s="30">
        <f t="shared" si="12"/>
        <v>0</v>
      </c>
      <c r="G35" s="30">
        <f t="shared" si="12"/>
        <v>0</v>
      </c>
      <c r="H35" s="30">
        <f t="shared" ref="H35:I35" si="13">(H31/$C$31)+(H32/$C$32)+(H33/$C$33)</f>
        <v>400</v>
      </c>
      <c r="I35" s="30">
        <f t="shared" si="13"/>
        <v>400</v>
      </c>
      <c r="J35" s="30">
        <f t="shared" si="12"/>
        <v>460</v>
      </c>
      <c r="K35" s="30">
        <f t="shared" si="12"/>
        <v>460</v>
      </c>
    </row>
    <row r="36" spans="1:33" ht="19.8" customHeight="1">
      <c r="A36" s="21"/>
      <c r="B36" s="32" t="s">
        <v>43</v>
      </c>
      <c r="C36" s="69"/>
      <c r="D36" s="30">
        <f t="shared" ref="D36:K36" si="14">D19/100*D34</f>
        <v>111</v>
      </c>
      <c r="E36" s="30">
        <f t="shared" si="14"/>
        <v>111</v>
      </c>
      <c r="F36" s="30">
        <f t="shared" si="14"/>
        <v>0</v>
      </c>
      <c r="G36" s="30">
        <f t="shared" si="14"/>
        <v>0</v>
      </c>
      <c r="H36" s="30">
        <f t="shared" si="14"/>
        <v>111</v>
      </c>
      <c r="I36" s="30">
        <f t="shared" si="14"/>
        <v>111</v>
      </c>
      <c r="J36" s="30">
        <f t="shared" si="14"/>
        <v>129</v>
      </c>
      <c r="K36" s="30">
        <f t="shared" si="14"/>
        <v>129</v>
      </c>
    </row>
    <row r="37" spans="1:33" ht="18" customHeight="1">
      <c r="A37" s="21"/>
      <c r="B37" s="32" t="s">
        <v>44</v>
      </c>
      <c r="C37" s="69"/>
      <c r="D37" s="51">
        <f t="shared" ref="D37:K37" si="15">D18</f>
        <v>0</v>
      </c>
      <c r="E37" s="51">
        <f t="shared" si="15"/>
        <v>0</v>
      </c>
      <c r="F37" s="51">
        <f t="shared" si="15"/>
        <v>0</v>
      </c>
      <c r="G37" s="51">
        <f t="shared" si="15"/>
        <v>0</v>
      </c>
      <c r="H37" s="51">
        <f t="shared" si="15"/>
        <v>0</v>
      </c>
      <c r="I37" s="51">
        <f t="shared" si="15"/>
        <v>0</v>
      </c>
      <c r="J37" s="51">
        <f t="shared" si="15"/>
        <v>0</v>
      </c>
      <c r="K37" s="51">
        <f t="shared" si="15"/>
        <v>0</v>
      </c>
    </row>
    <row r="38" spans="1:33" s="53" customFormat="1" ht="21.6" customHeight="1">
      <c r="A38" s="52"/>
      <c r="B38" s="54" t="s">
        <v>31</v>
      </c>
      <c r="C38" s="69"/>
      <c r="D38" s="65">
        <f t="shared" ref="D38:K38" si="16">D35+D36+D37</f>
        <v>511</v>
      </c>
      <c r="E38" s="65">
        <f t="shared" si="16"/>
        <v>511</v>
      </c>
      <c r="F38" s="65">
        <f t="shared" si="16"/>
        <v>0</v>
      </c>
      <c r="G38" s="65">
        <f t="shared" si="16"/>
        <v>0</v>
      </c>
      <c r="H38" s="65">
        <f t="shared" ref="H38:I38" si="17">H35+H36+H37</f>
        <v>511</v>
      </c>
      <c r="I38" s="65">
        <f t="shared" si="17"/>
        <v>511</v>
      </c>
      <c r="J38" s="65">
        <f t="shared" si="16"/>
        <v>589</v>
      </c>
      <c r="K38" s="65">
        <f t="shared" si="16"/>
        <v>589</v>
      </c>
      <c r="Q38" s="55"/>
    </row>
    <row r="39" spans="1:33" ht="15.6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M39" s="2"/>
    </row>
    <row r="40" spans="1:33" ht="17.399999999999999" customHeight="1">
      <c r="A40" s="72" t="s">
        <v>51</v>
      </c>
      <c r="B40" s="72"/>
      <c r="C40" s="24"/>
      <c r="D40" s="27"/>
      <c r="E40" s="28"/>
      <c r="F40" s="28"/>
      <c r="G40" s="28"/>
      <c r="H40" s="27"/>
      <c r="I40" s="28"/>
      <c r="J40" s="28"/>
      <c r="K40" s="28"/>
      <c r="L40" s="2"/>
      <c r="Q40" s="14"/>
    </row>
    <row r="41" spans="1:33" ht="18" customHeight="1">
      <c r="A41" s="21"/>
      <c r="B41" s="32" t="s">
        <v>5</v>
      </c>
      <c r="C41" s="22"/>
      <c r="D41" s="35">
        <f t="shared" ref="D41:K41" si="18">D6*D7*D9*D5</f>
        <v>315</v>
      </c>
      <c r="E41" s="35">
        <f t="shared" si="18"/>
        <v>315</v>
      </c>
      <c r="F41" s="35">
        <f t="shared" si="18"/>
        <v>0</v>
      </c>
      <c r="G41" s="35">
        <f t="shared" si="18"/>
        <v>0</v>
      </c>
      <c r="H41" s="35">
        <f t="shared" si="18"/>
        <v>315</v>
      </c>
      <c r="I41" s="35">
        <f t="shared" si="18"/>
        <v>315</v>
      </c>
      <c r="J41" s="35">
        <f t="shared" si="18"/>
        <v>0</v>
      </c>
      <c r="K41" s="35">
        <f t="shared" si="18"/>
        <v>0</v>
      </c>
      <c r="M41" s="14"/>
      <c r="Q41" s="7"/>
      <c r="R41" s="7"/>
      <c r="S41" s="7"/>
    </row>
    <row r="42" spans="1:33" ht="18" customHeight="1">
      <c r="A42" s="21"/>
      <c r="B42" s="32" t="s">
        <v>7</v>
      </c>
      <c r="C42" s="22"/>
      <c r="D42" s="35">
        <f t="shared" ref="D42:K42" si="19">D12*D11*D5</f>
        <v>2520</v>
      </c>
      <c r="E42" s="35">
        <f t="shared" si="19"/>
        <v>2520</v>
      </c>
      <c r="F42" s="35">
        <f t="shared" si="19"/>
        <v>840</v>
      </c>
      <c r="G42" s="35">
        <f t="shared" si="19"/>
        <v>840</v>
      </c>
      <c r="H42" s="35">
        <f t="shared" si="19"/>
        <v>2520</v>
      </c>
      <c r="I42" s="35">
        <f t="shared" si="19"/>
        <v>2520</v>
      </c>
      <c r="J42" s="35">
        <f t="shared" si="19"/>
        <v>2520</v>
      </c>
      <c r="K42" s="35">
        <f t="shared" si="19"/>
        <v>2520</v>
      </c>
      <c r="L42" s="14"/>
      <c r="M42" s="7"/>
      <c r="N42" s="2"/>
      <c r="O42" s="2"/>
      <c r="P42" s="2"/>
      <c r="Q42" s="7"/>
      <c r="R42" s="7"/>
      <c r="S42" s="7"/>
    </row>
    <row r="43" spans="1:33" ht="18" customHeight="1">
      <c r="A43" s="21"/>
      <c r="B43" s="32" t="s">
        <v>40</v>
      </c>
      <c r="C43" s="22"/>
      <c r="D43" s="62">
        <f t="shared" ref="D43:K43" si="20">D14*D5</f>
        <v>525</v>
      </c>
      <c r="E43" s="62">
        <f t="shared" si="20"/>
        <v>525</v>
      </c>
      <c r="F43" s="62">
        <f t="shared" si="20"/>
        <v>525</v>
      </c>
      <c r="G43" s="62">
        <f t="shared" si="20"/>
        <v>525</v>
      </c>
      <c r="H43" s="62">
        <f t="shared" si="20"/>
        <v>2520</v>
      </c>
      <c r="I43" s="62">
        <f t="shared" si="20"/>
        <v>2520</v>
      </c>
      <c r="J43" s="62">
        <f t="shared" si="20"/>
        <v>2520</v>
      </c>
      <c r="K43" s="62">
        <f t="shared" si="20"/>
        <v>2520</v>
      </c>
      <c r="L43" s="7"/>
      <c r="M43" s="7"/>
      <c r="Q43" s="7"/>
      <c r="R43" s="7"/>
      <c r="S43" s="7"/>
    </row>
    <row r="44" spans="1:33" s="55" customFormat="1" ht="22.8" customHeight="1">
      <c r="B44" s="56" t="s">
        <v>39</v>
      </c>
      <c r="C44" s="57"/>
      <c r="D44" s="66">
        <f t="shared" ref="D44:K44" si="21">SUM(D41:D43)</f>
        <v>3360</v>
      </c>
      <c r="E44" s="66">
        <f t="shared" si="21"/>
        <v>3360</v>
      </c>
      <c r="F44" s="66">
        <f t="shared" si="21"/>
        <v>1365</v>
      </c>
      <c r="G44" s="66">
        <f t="shared" si="21"/>
        <v>1365</v>
      </c>
      <c r="H44" s="66">
        <f t="shared" ref="H44:I44" si="22">SUM(H41:H43)</f>
        <v>5355</v>
      </c>
      <c r="I44" s="66">
        <f t="shared" si="22"/>
        <v>5355</v>
      </c>
      <c r="J44" s="66">
        <f t="shared" si="21"/>
        <v>5040</v>
      </c>
      <c r="K44" s="66">
        <f t="shared" si="21"/>
        <v>5040</v>
      </c>
      <c r="L44" s="58"/>
      <c r="M44" s="59"/>
      <c r="N44" s="60"/>
      <c r="O44" s="60"/>
      <c r="P44" s="60"/>
      <c r="Q44" s="59"/>
      <c r="R44" s="59"/>
      <c r="S44" s="59"/>
    </row>
    <row r="45" spans="1:33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7"/>
      <c r="M45" s="7"/>
      <c r="Q45" s="7"/>
      <c r="R45" s="7"/>
      <c r="S45" s="7"/>
    </row>
    <row r="46" spans="1:33" ht="15.6">
      <c r="A46" s="81" t="s">
        <v>52</v>
      </c>
      <c r="B46" s="82"/>
      <c r="C46" s="21"/>
      <c r="D46" s="63">
        <f>D44+D38</f>
        <v>3871</v>
      </c>
      <c r="E46" s="63">
        <f t="shared" ref="E46:K46" si="23">E44+E38</f>
        <v>3871</v>
      </c>
      <c r="F46" s="63">
        <f t="shared" si="23"/>
        <v>1365</v>
      </c>
      <c r="G46" s="63">
        <f t="shared" si="23"/>
        <v>1365</v>
      </c>
      <c r="H46" s="63">
        <f>H44+H38</f>
        <v>5866</v>
      </c>
      <c r="I46" s="63">
        <f t="shared" ref="I46" si="24">I44+I38</f>
        <v>5866</v>
      </c>
      <c r="J46" s="63">
        <f t="shared" si="23"/>
        <v>5629</v>
      </c>
      <c r="K46" s="63">
        <f t="shared" si="23"/>
        <v>5629</v>
      </c>
      <c r="L46" s="7"/>
      <c r="N46" s="7"/>
      <c r="O46" s="7"/>
      <c r="P46" s="7"/>
      <c r="Q46" s="7"/>
    </row>
    <row r="47" spans="1:33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7"/>
      <c r="N47" s="7"/>
      <c r="O47" s="7"/>
      <c r="P47" s="7"/>
    </row>
    <row r="48" spans="1:33" ht="15.6">
      <c r="A48" s="64" t="s">
        <v>21</v>
      </c>
      <c r="B48" s="21"/>
      <c r="C48" s="21"/>
      <c r="D48" s="63">
        <f t="shared" ref="D48:K48" si="25">D27-D46</f>
        <v>-1653.3999999999996</v>
      </c>
      <c r="E48" s="63">
        <f t="shared" si="25"/>
        <v>564.20000000000073</v>
      </c>
      <c r="F48" s="63">
        <f t="shared" si="25"/>
        <v>3255</v>
      </c>
      <c r="G48" s="63">
        <f t="shared" si="25"/>
        <v>7875</v>
      </c>
      <c r="H48" s="63">
        <f t="shared" ref="H48:I48" si="26">H27-H46</f>
        <v>-3648.3999999999996</v>
      </c>
      <c r="I48" s="63">
        <f t="shared" si="26"/>
        <v>-1430.7999999999993</v>
      </c>
      <c r="J48" s="63">
        <f t="shared" si="25"/>
        <v>-1009</v>
      </c>
      <c r="K48" s="63">
        <f t="shared" si="25"/>
        <v>3611</v>
      </c>
      <c r="L48" s="7"/>
      <c r="N48" s="7"/>
      <c r="O48" s="7"/>
      <c r="P48" s="7"/>
      <c r="Q48" s="7"/>
      <c r="R48" s="18"/>
      <c r="S48" s="18"/>
      <c r="T48" s="18"/>
      <c r="U48" s="18"/>
      <c r="V48" s="18"/>
      <c r="W48" s="18"/>
      <c r="X48" s="18"/>
      <c r="Y48" s="18"/>
      <c r="Z48" s="18"/>
      <c r="AF48" s="18"/>
      <c r="AG48" s="18"/>
    </row>
    <row r="49" spans="1:33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N49" s="7"/>
      <c r="O49" s="7"/>
      <c r="P49" s="7"/>
    </row>
    <row r="50" spans="1:33" ht="18" customHeight="1">
      <c r="A50" s="21"/>
      <c r="B50" s="34" t="s">
        <v>48</v>
      </c>
      <c r="C50" s="80"/>
      <c r="D50" s="36">
        <f t="shared" ref="D50:K50" si="27">D13*(2.2*(D15*D10))/1000</f>
        <v>1.7600000000000002</v>
      </c>
      <c r="E50" s="36">
        <f t="shared" si="27"/>
        <v>3.5200000000000005</v>
      </c>
      <c r="F50" s="36">
        <f t="shared" si="27"/>
        <v>11</v>
      </c>
      <c r="G50" s="36">
        <f t="shared" si="27"/>
        <v>22</v>
      </c>
      <c r="H50" s="36">
        <f t="shared" si="27"/>
        <v>1.7600000000000002</v>
      </c>
      <c r="I50" s="36">
        <f t="shared" si="27"/>
        <v>3.5200000000000005</v>
      </c>
      <c r="J50" s="36">
        <f t="shared" si="27"/>
        <v>11</v>
      </c>
      <c r="K50" s="36">
        <f t="shared" si="27"/>
        <v>22</v>
      </c>
      <c r="L50" s="7"/>
      <c r="M50" s="7"/>
      <c r="N50" s="7"/>
      <c r="O50" s="7"/>
      <c r="P50" s="7"/>
      <c r="R50" s="18"/>
      <c r="S50" s="18"/>
      <c r="T50" s="18"/>
      <c r="U50" s="18"/>
      <c r="V50" s="18"/>
      <c r="W50" s="18"/>
      <c r="X50" s="18"/>
      <c r="Y50" s="18"/>
      <c r="Z50" s="18"/>
      <c r="AF50" s="18"/>
      <c r="AG50" s="18"/>
    </row>
    <row r="51" spans="1:33" ht="18" customHeight="1">
      <c r="A51" s="21"/>
      <c r="B51" s="34" t="s">
        <v>49</v>
      </c>
      <c r="C51" s="80"/>
      <c r="D51" s="36">
        <f t="shared" ref="D51:K51" si="28">D46/(D9*D5)</f>
        <v>3.0722222222222224</v>
      </c>
      <c r="E51" s="36">
        <f t="shared" si="28"/>
        <v>3.0722222222222224</v>
      </c>
      <c r="F51" s="36">
        <f t="shared" si="28"/>
        <v>3.25</v>
      </c>
      <c r="G51" s="36">
        <f t="shared" si="28"/>
        <v>3.25</v>
      </c>
      <c r="H51" s="36">
        <f t="shared" si="28"/>
        <v>4.6555555555555559</v>
      </c>
      <c r="I51" s="36">
        <f t="shared" si="28"/>
        <v>4.6555555555555559</v>
      </c>
      <c r="J51" s="36">
        <f t="shared" si="28"/>
        <v>13.402380952380952</v>
      </c>
      <c r="K51" s="36">
        <f t="shared" si="28"/>
        <v>13.402380952380952</v>
      </c>
      <c r="AE51" s="18"/>
      <c r="AG51" s="18"/>
    </row>
    <row r="52" spans="1:33" ht="18" customHeight="1">
      <c r="A52" s="21"/>
      <c r="B52" s="34" t="s">
        <v>32</v>
      </c>
      <c r="C52" s="80"/>
      <c r="D52" s="36">
        <f t="shared" ref="D52:K52" si="29">D50-D51</f>
        <v>-1.3122222222222222</v>
      </c>
      <c r="E52" s="36">
        <f t="shared" si="29"/>
        <v>0.44777777777777805</v>
      </c>
      <c r="F52" s="36">
        <f t="shared" si="29"/>
        <v>7.75</v>
      </c>
      <c r="G52" s="36">
        <f t="shared" si="29"/>
        <v>18.75</v>
      </c>
      <c r="H52" s="36">
        <f t="shared" ref="H52:I52" si="30">H50-H51</f>
        <v>-2.8955555555555557</v>
      </c>
      <c r="I52" s="36">
        <f t="shared" si="30"/>
        <v>-1.1355555555555554</v>
      </c>
      <c r="J52" s="36">
        <f t="shared" si="29"/>
        <v>-2.4023809523809518</v>
      </c>
      <c r="K52" s="36">
        <f t="shared" si="29"/>
        <v>8.5976190476190482</v>
      </c>
      <c r="N52" s="7"/>
      <c r="O52" s="7"/>
      <c r="P52" s="7"/>
      <c r="AE52" s="18"/>
      <c r="AG52" s="18"/>
    </row>
    <row r="53" spans="1:33" ht="15.6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M53" s="20"/>
      <c r="AE53" s="18"/>
      <c r="AG53" s="18"/>
    </row>
    <row r="54" spans="1:33" ht="38.4" customHeight="1">
      <c r="A54" s="83" t="s">
        <v>9</v>
      </c>
      <c r="B54" s="84"/>
      <c r="C54" s="24"/>
      <c r="D54" s="67">
        <f t="shared" ref="D54:K54" si="31">(D46*1000)/(D9*D5*D13*(D15*2.2))</f>
        <v>69.823232323232318</v>
      </c>
      <c r="E54" s="67">
        <f t="shared" si="31"/>
        <v>34.911616161616159</v>
      </c>
      <c r="F54" s="67">
        <f t="shared" si="31"/>
        <v>73.86363636363636</v>
      </c>
      <c r="G54" s="67">
        <f t="shared" si="31"/>
        <v>36.93181818181818</v>
      </c>
      <c r="H54" s="67">
        <f t="shared" si="31"/>
        <v>105.8080808080808</v>
      </c>
      <c r="I54" s="67">
        <f t="shared" si="31"/>
        <v>52.904040404040401</v>
      </c>
      <c r="J54" s="67">
        <f t="shared" si="31"/>
        <v>304.59956709956708</v>
      </c>
      <c r="K54" s="67">
        <f t="shared" si="31"/>
        <v>152.29978354978354</v>
      </c>
      <c r="M54" s="20"/>
      <c r="R54" s="18"/>
      <c r="S54" s="18"/>
      <c r="T54" s="18"/>
      <c r="U54" s="18"/>
      <c r="V54" s="18"/>
      <c r="W54" s="18"/>
      <c r="X54" s="18"/>
      <c r="Y54" s="18"/>
      <c r="Z54" s="18"/>
      <c r="AF54" s="18"/>
      <c r="AG54" s="18"/>
    </row>
    <row r="55" spans="1:33" ht="39.6" customHeight="1">
      <c r="A55" s="83" t="s">
        <v>13</v>
      </c>
      <c r="B55" s="84"/>
      <c r="C55" s="24"/>
      <c r="D55" s="31">
        <f t="shared" ref="D55:K55" si="32">D46/(D26*2.2)</f>
        <v>0.87279040404040387</v>
      </c>
      <c r="E55" s="31">
        <f t="shared" si="32"/>
        <v>0.87279040404040387</v>
      </c>
      <c r="F55" s="31">
        <f t="shared" si="32"/>
        <v>0.14772727272727273</v>
      </c>
      <c r="G55" s="31">
        <f t="shared" si="32"/>
        <v>0.14772727272727273</v>
      </c>
      <c r="H55" s="31">
        <f t="shared" ref="H55:I55" si="33">H46/(H26*2.2)</f>
        <v>1.3226010101010099</v>
      </c>
      <c r="I55" s="31">
        <f t="shared" si="33"/>
        <v>1.3226010101010099</v>
      </c>
      <c r="J55" s="31">
        <f t="shared" si="32"/>
        <v>0.60919913419913418</v>
      </c>
      <c r="K55" s="31">
        <f t="shared" si="32"/>
        <v>0.60919913419913418</v>
      </c>
      <c r="M55" s="20"/>
      <c r="Q55" s="19"/>
    </row>
    <row r="56" spans="1:33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33" ht="15.6">
      <c r="L57" s="19"/>
      <c r="M57" s="18"/>
    </row>
    <row r="59" spans="1:33" ht="15.6">
      <c r="N59" s="19"/>
      <c r="O59" s="19"/>
      <c r="P59" s="19"/>
    </row>
  </sheetData>
  <sheetProtection password="D9AD" sheet="1" objects="1" scenarios="1"/>
  <mergeCells count="47">
    <mergeCell ref="A11:B11"/>
    <mergeCell ref="A12:B12"/>
    <mergeCell ref="L9:O10"/>
    <mergeCell ref="A6:B6"/>
    <mergeCell ref="A7:B7"/>
    <mergeCell ref="A8:B8"/>
    <mergeCell ref="A9:B9"/>
    <mergeCell ref="A10:B10"/>
    <mergeCell ref="P9:P10"/>
    <mergeCell ref="H3:I3"/>
    <mergeCell ref="F3:G3"/>
    <mergeCell ref="J3:K3"/>
    <mergeCell ref="P12:P13"/>
    <mergeCell ref="L6:O7"/>
    <mergeCell ref="L12:O13"/>
    <mergeCell ref="A56:K56"/>
    <mergeCell ref="C50:C52"/>
    <mergeCell ref="A46:B46"/>
    <mergeCell ref="A45:K45"/>
    <mergeCell ref="A47:K47"/>
    <mergeCell ref="A49:K49"/>
    <mergeCell ref="A53:K53"/>
    <mergeCell ref="A54:B54"/>
    <mergeCell ref="A55:B55"/>
    <mergeCell ref="C29:C30"/>
    <mergeCell ref="A40:B40"/>
    <mergeCell ref="A13:B13"/>
    <mergeCell ref="A14:B14"/>
    <mergeCell ref="A21:B21"/>
    <mergeCell ref="A22:B22"/>
    <mergeCell ref="A20:B20"/>
    <mergeCell ref="A2:K2"/>
    <mergeCell ref="A1:K1"/>
    <mergeCell ref="B23:K23"/>
    <mergeCell ref="A28:K28"/>
    <mergeCell ref="A39:K39"/>
    <mergeCell ref="C34:C38"/>
    <mergeCell ref="A24:B24"/>
    <mergeCell ref="A15:B15"/>
    <mergeCell ref="A16:B16"/>
    <mergeCell ref="A17:B17"/>
    <mergeCell ref="A18:B18"/>
    <mergeCell ref="A19:B19"/>
    <mergeCell ref="A29:B29"/>
    <mergeCell ref="A3:B3"/>
    <mergeCell ref="D3:E3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4.4"/>
  <cols>
    <col min="1" max="1" width="109.77734375" customWidth="1"/>
  </cols>
  <sheetData>
    <row r="1" spans="1:1" ht="28.8">
      <c r="A1" s="68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tool</vt:lpstr>
      <vt:lpstr>instructions </vt:lpstr>
    </vt:vector>
  </TitlesOfParts>
  <Company>University or PEI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UPEI User</dc:creator>
  <cp:lastModifiedBy>UPEI User</cp:lastModifiedBy>
  <cp:lastPrinted>2013-02-15T13:31:00Z</cp:lastPrinted>
  <dcterms:created xsi:type="dcterms:W3CDTF">2013-01-04T13:00:35Z</dcterms:created>
  <dcterms:modified xsi:type="dcterms:W3CDTF">2016-03-14T10:54:04Z</dcterms:modified>
</cp:coreProperties>
</file>